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ropbox\LABEL\2-Rénovation\1-Labels Effinergie\3-Label BBC -effinergie RENOVATION #2\1-Détails par critère du label\5-Carbone\"/>
    </mc:Choice>
  </mc:AlternateContent>
  <xr:revisionPtr revIDLastSave="0" documentId="13_ncr:1_{41DAF803-742D-4C92-ABA0-0C15D2715A2D}" xr6:coauthVersionLast="46" xr6:coauthVersionMax="47" xr10:uidLastSave="{00000000-0000-0000-0000-000000000000}"/>
  <bookViews>
    <workbookView xWindow="-120" yWindow="-120" windowWidth="20730" windowHeight="11160" xr2:uid="{9BF02DF1-86D0-48DB-8E27-1FB43C2B51EC}"/>
  </bookViews>
  <sheets>
    <sheet name="Formulaire" sheetId="1" r:id="rId1"/>
    <sheet name="Base de données" sheetId="2" state="hidden" r:id="rId2"/>
  </sheets>
  <definedNames>
    <definedName name="_xlnm.Print_Area" localSheetId="0">Formulaire!$A$1:$F$52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" i="1" l="1"/>
  <c r="K46" i="1"/>
  <c r="J46" i="1"/>
  <c r="I46" i="1"/>
  <c r="K45" i="1"/>
  <c r="C47" i="2"/>
  <c r="B47" i="2"/>
  <c r="C46" i="2"/>
  <c r="B46" i="2"/>
  <c r="B44" i="2"/>
  <c r="I45" i="1" s="1"/>
  <c r="C44" i="2"/>
  <c r="J45" i="1" s="1"/>
  <c r="I41" i="1"/>
  <c r="L41" i="1" s="1"/>
  <c r="D42" i="1" s="1"/>
  <c r="I34" i="1"/>
  <c r="I32" i="1"/>
  <c r="I31" i="1"/>
  <c r="I33" i="1"/>
  <c r="I30" i="1"/>
  <c r="I35" i="1"/>
  <c r="I37" i="1"/>
  <c r="I36" i="1"/>
  <c r="H19" i="1"/>
  <c r="K52" i="1" l="1"/>
  <c r="D34" i="2" s="1"/>
  <c r="I52" i="1"/>
  <c r="B34" i="2" s="1"/>
  <c r="K51" i="1"/>
  <c r="J52" i="1"/>
  <c r="C34" i="2" s="1"/>
  <c r="I51" i="1"/>
  <c r="J51" i="1"/>
  <c r="H34" i="1"/>
  <c r="J34" i="1" s="1"/>
  <c r="D34" i="1" s="1"/>
  <c r="H31" i="1"/>
  <c r="J31" i="1" s="1"/>
  <c r="D31" i="1" s="1"/>
  <c r="H32" i="1"/>
  <c r="J32" i="1" s="1"/>
  <c r="D32" i="1" s="1"/>
  <c r="H35" i="1"/>
  <c r="J35" i="1" s="1"/>
  <c r="D35" i="1" s="1"/>
  <c r="H33" i="1"/>
  <c r="J33" i="1" s="1"/>
  <c r="D33" i="1" s="1"/>
  <c r="H30" i="1"/>
  <c r="J30" i="1" s="1"/>
  <c r="D30" i="1" s="1"/>
  <c r="H36" i="1"/>
  <c r="J36" i="1" s="1"/>
  <c r="D36" i="1" s="1"/>
  <c r="H37" i="1"/>
  <c r="J37" i="1" s="1"/>
  <c r="D37" i="1" s="1"/>
  <c r="C28" i="2" l="1"/>
  <c r="C19" i="2"/>
  <c r="B19" i="2"/>
  <c r="H27" i="1" s="1"/>
  <c r="B28" i="2"/>
  <c r="D28" i="2"/>
  <c r="D19" i="2"/>
  <c r="F41" i="1"/>
  <c r="F40" i="1"/>
  <c r="H28" i="1" l="1"/>
  <c r="I28" i="1"/>
  <c r="I27" i="1"/>
  <c r="J27" i="1" s="1"/>
  <c r="D27" i="1" s="1"/>
  <c r="H29" i="1"/>
  <c r="I29" i="1"/>
  <c r="J28" i="1" l="1"/>
  <c r="D28" i="1" s="1"/>
  <c r="J29" i="1"/>
  <c r="D29" i="1" s="1"/>
  <c r="B48" i="1" l="1"/>
</calcChain>
</file>

<file path=xl/sharedStrings.xml><?xml version="1.0" encoding="utf-8"?>
<sst xmlns="http://schemas.openxmlformats.org/spreadsheetml/2006/main" count="142" uniqueCount="75">
  <si>
    <t>Type de bâtiment</t>
  </si>
  <si>
    <t>Certification</t>
  </si>
  <si>
    <t>Consommations énergétiques</t>
  </si>
  <si>
    <t>Chauffage</t>
  </si>
  <si>
    <t>ECS</t>
  </si>
  <si>
    <t>Eclairage</t>
  </si>
  <si>
    <t xml:space="preserve">Ventilation </t>
  </si>
  <si>
    <t>Auxiliaire</t>
  </si>
  <si>
    <t>Energie</t>
  </si>
  <si>
    <t>Résidentiel</t>
  </si>
  <si>
    <t>Tertiaire</t>
  </si>
  <si>
    <t>Oui</t>
  </si>
  <si>
    <t>Non</t>
  </si>
  <si>
    <t>Réseau de chaleur</t>
  </si>
  <si>
    <t>Biomasse</t>
  </si>
  <si>
    <t>Electrique</t>
  </si>
  <si>
    <t>Gaz</t>
  </si>
  <si>
    <t>Fioul</t>
  </si>
  <si>
    <t>Seuil des émissions de gaz à effet de serre</t>
  </si>
  <si>
    <t>Biomasse plaquettes</t>
  </si>
  <si>
    <t>Biomasse granulés, briquettes, bûches</t>
  </si>
  <si>
    <t>Electricité</t>
  </si>
  <si>
    <t>Gaz méthane</t>
  </si>
  <si>
    <t>Autres combustibles fossibles</t>
  </si>
  <si>
    <t>Gaz méthane issu des réseaux</t>
  </si>
  <si>
    <t>Gaz butane, gaz propane</t>
  </si>
  <si>
    <t>Autres combustibles fossiles</t>
  </si>
  <si>
    <t>Emission GES</t>
  </si>
  <si>
    <t>Energie chauffage détail</t>
  </si>
  <si>
    <t>Energie froid détail</t>
  </si>
  <si>
    <t>Réseau de froid</t>
  </si>
  <si>
    <t>Coefficient Résidentiel</t>
  </si>
  <si>
    <t>Coefficient Tertiaire</t>
  </si>
  <si>
    <t xml:space="preserve">Electricité </t>
  </si>
  <si>
    <t>Ep/ef</t>
  </si>
  <si>
    <t>Coef Ep/EF#1</t>
  </si>
  <si>
    <t>Contenu CO2#1</t>
  </si>
  <si>
    <t>Emission GES#1</t>
  </si>
  <si>
    <t>Refroidissement</t>
  </si>
  <si>
    <t>Ventilation/Auxiliaire</t>
  </si>
  <si>
    <t>kgeq.CO2/m²/an</t>
  </si>
  <si>
    <t>Nom du projet :</t>
  </si>
  <si>
    <t>Type de bâtiment :</t>
  </si>
  <si>
    <t>Emission de gaz à effet de serre du projet</t>
  </si>
  <si>
    <t>(kWhep/m².an)</t>
  </si>
  <si>
    <t>Chauffage #1</t>
  </si>
  <si>
    <t>Chauffage #2</t>
  </si>
  <si>
    <t>Chauffage #3</t>
  </si>
  <si>
    <t>ECS #1</t>
  </si>
  <si>
    <t>ECS #2</t>
  </si>
  <si>
    <t>ECS #3</t>
  </si>
  <si>
    <t>Refoidissement #1</t>
  </si>
  <si>
    <t>Refoidissement #2</t>
  </si>
  <si>
    <t>Energies utilisées</t>
  </si>
  <si>
    <t>Valeur suivant le type de bâtiment sélectionné</t>
  </si>
  <si>
    <t>Présence de réseau de chaleur</t>
  </si>
  <si>
    <t>Titre V ou arrêté DPE</t>
  </si>
  <si>
    <t>Quelle est la valeur du contenu CO2 en chauffage?</t>
  </si>
  <si>
    <t>Quelle est la valeur du contenu CO2 en froid?</t>
  </si>
  <si>
    <t>Quelle est l'énergie principale du réseau de chaleur ?</t>
  </si>
  <si>
    <t>Quelle est l'énergie principale du réseau de froid ?</t>
  </si>
  <si>
    <t>Faux réseaux de chaleurs (Chaud)</t>
  </si>
  <si>
    <t>Faux réseaux de chaleurs (Froid)</t>
  </si>
  <si>
    <t>Voir si Gaz froid possible?</t>
  </si>
  <si>
    <t>Coef Résidentiel</t>
  </si>
  <si>
    <t>Coef Tertiaire</t>
  </si>
  <si>
    <t>Coef Faux réseaux de chaleurs</t>
  </si>
  <si>
    <t>Chaud</t>
  </si>
  <si>
    <t>Froid</t>
  </si>
  <si>
    <t xml:space="preserve">Coefficients finaux  réseaux de chaleurs </t>
  </si>
  <si>
    <t>Froids</t>
  </si>
  <si>
    <t>Quid PV???</t>
  </si>
  <si>
    <t>N° de dossier Certificateur :</t>
  </si>
  <si>
    <t>Certification :</t>
  </si>
  <si>
    <t>Est-ce que le réseau de chaleur est déclaré dans 
l'arrêté du 21 octobre 2021 ou bénéficie-t-il du titre V?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</si>
</sst>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entury Gothic"/>
      <family val="2"/>
    </font>
    <font>
      <b/>
      <sz val="18"/>
      <color theme="1"/>
      <name val="Century Gothic"/>
      <family val="2"/>
    </font>
    <font>
      <sz val="10"/>
      <color theme="1"/>
      <name val="Century Gothic"/>
      <family val="2"/>
    </font>
    <font>
      <sz val="8"/>
      <color theme="1"/>
      <name val="Century Gothic"/>
      <family val="2"/>
    </font>
    <font>
      <b/>
      <sz val="11"/>
      <color rgb="FFFF0000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3" borderId="1" xfId="0" applyFill="1" applyBorder="1"/>
    <xf numFmtId="0" fontId="0" fillId="0" borderId="11" xfId="0" applyFill="1" applyBorder="1"/>
    <xf numFmtId="0" fontId="0" fillId="0" borderId="1" xfId="0" applyBorder="1" applyAlignment="1">
      <alignment vertical="center"/>
    </xf>
    <xf numFmtId="0" fontId="1" fillId="0" borderId="1" xfId="0" applyFont="1" applyBorder="1"/>
    <xf numFmtId="0" fontId="0" fillId="7" borderId="1" xfId="0" applyFill="1" applyBorder="1"/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/>
    <xf numFmtId="0" fontId="0" fillId="5" borderId="1" xfId="0" applyFill="1" applyBorder="1" applyAlignment="1">
      <alignment vertical="center"/>
    </xf>
    <xf numFmtId="0" fontId="0" fillId="0" borderId="0" xfId="0" applyFill="1"/>
    <xf numFmtId="0" fontId="4" fillId="0" borderId="0" xfId="0" applyFont="1"/>
    <xf numFmtId="164" fontId="4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4" fillId="8" borderId="0" xfId="0" applyFont="1" applyFill="1" applyBorder="1" applyAlignment="1">
      <alignment horizontal="right"/>
    </xf>
    <xf numFmtId="0" fontId="4" fillId="8" borderId="0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164" fontId="6" fillId="0" borderId="19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64" fontId="6" fillId="0" borderId="15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/>
    </xf>
    <xf numFmtId="0" fontId="4" fillId="8" borderId="0" xfId="0" applyFont="1" applyFill="1" applyBorder="1"/>
    <xf numFmtId="0" fontId="4" fillId="8" borderId="0" xfId="0" applyFont="1" applyFill="1" applyBorder="1" applyAlignment="1">
      <alignment horizontal="center"/>
    </xf>
    <xf numFmtId="0" fontId="6" fillId="8" borderId="0" xfId="0" applyFont="1" applyFill="1" applyAlignment="1">
      <alignment horizontal="left"/>
    </xf>
    <xf numFmtId="0" fontId="4" fillId="8" borderId="1" xfId="0" applyFont="1" applyFill="1" applyBorder="1" applyAlignment="1">
      <alignment horizontal="right"/>
    </xf>
    <xf numFmtId="0" fontId="0" fillId="0" borderId="0" xfId="0" applyAlignment="1">
      <alignment vertical="center"/>
    </xf>
    <xf numFmtId="0" fontId="0" fillId="6" borderId="0" xfId="0" applyFill="1" applyBorder="1"/>
    <xf numFmtId="0" fontId="0" fillId="0" borderId="0" xfId="0" applyBorder="1" applyAlignment="1">
      <alignment vertical="center"/>
    </xf>
    <xf numFmtId="0" fontId="0" fillId="7" borderId="14" xfId="0" applyFill="1" applyBorder="1"/>
    <xf numFmtId="0" fontId="4" fillId="0" borderId="6" xfId="0" applyFont="1" applyFill="1" applyBorder="1"/>
    <xf numFmtId="0" fontId="0" fillId="8" borderId="0" xfId="0" applyFill="1" applyBorder="1" applyAlignment="1"/>
    <xf numFmtId="0" fontId="0" fillId="8" borderId="0" xfId="0" applyFill="1" applyBorder="1"/>
    <xf numFmtId="0" fontId="4" fillId="0" borderId="0" xfId="0" applyFont="1" applyBorder="1"/>
    <xf numFmtId="0" fontId="0" fillId="0" borderId="0" xfId="0" applyBorder="1"/>
    <xf numFmtId="0" fontId="4" fillId="8" borderId="0" xfId="0" applyFont="1" applyFill="1" applyBorder="1" applyAlignment="1">
      <alignment vertical="center"/>
    </xf>
    <xf numFmtId="165" fontId="4" fillId="8" borderId="0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9" borderId="1" xfId="0" applyFont="1" applyFill="1" applyBorder="1"/>
    <xf numFmtId="0" fontId="9" fillId="10" borderId="0" xfId="0" applyFont="1" applyFill="1"/>
    <xf numFmtId="0" fontId="4" fillId="0" borderId="0" xfId="0" applyFont="1" applyBorder="1" applyAlignment="1">
      <alignment horizontal="center" vertical="center" wrapText="1"/>
    </xf>
    <xf numFmtId="0" fontId="4" fillId="9" borderId="14" xfId="0" applyFont="1" applyFill="1" applyBorder="1"/>
    <xf numFmtId="0" fontId="4" fillId="9" borderId="12" xfId="0" applyFont="1" applyFill="1" applyBorder="1"/>
    <xf numFmtId="0" fontId="4" fillId="9" borderId="11" xfId="0" applyFont="1" applyFill="1" applyBorder="1"/>
    <xf numFmtId="0" fontId="4" fillId="9" borderId="14" xfId="0" applyFont="1" applyFill="1" applyBorder="1" applyAlignment="1">
      <alignment horizontal="center"/>
    </xf>
    <xf numFmtId="0" fontId="4" fillId="9" borderId="11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1" fontId="4" fillId="8" borderId="0" xfId="0" applyNumberFormat="1" applyFont="1" applyFill="1" applyBorder="1" applyAlignment="1">
      <alignment horizontal="center"/>
    </xf>
    <xf numFmtId="165" fontId="4" fillId="0" borderId="14" xfId="0" applyNumberFormat="1" applyFont="1" applyBorder="1" applyAlignment="1">
      <alignment horizontal="center"/>
    </xf>
    <xf numFmtId="165" fontId="4" fillId="0" borderId="11" xfId="0" applyNumberFormat="1" applyFont="1" applyBorder="1" applyAlignment="1">
      <alignment horizontal="center"/>
    </xf>
    <xf numFmtId="165" fontId="4" fillId="0" borderId="12" xfId="0" applyNumberFormat="1" applyFont="1" applyBorder="1" applyAlignment="1">
      <alignment horizontal="center"/>
    </xf>
    <xf numFmtId="0" fontId="4" fillId="9" borderId="12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/>
    <xf numFmtId="0" fontId="2" fillId="8" borderId="0" xfId="1" applyFill="1" applyBorder="1"/>
    <xf numFmtId="0" fontId="4" fillId="9" borderId="5" xfId="0" applyFont="1" applyFill="1" applyBorder="1" applyAlignment="1">
      <alignment horizontal="left"/>
    </xf>
    <xf numFmtId="0" fontId="4" fillId="9" borderId="6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right" vertical="center" wrapText="1"/>
    </xf>
    <xf numFmtId="0" fontId="4" fillId="9" borderId="14" xfId="0" applyFont="1" applyFill="1" applyBorder="1" applyAlignment="1">
      <alignment horizontal="left" vertical="center"/>
    </xf>
    <xf numFmtId="0" fontId="4" fillId="9" borderId="12" xfId="0" applyFont="1" applyFill="1" applyBorder="1" applyAlignment="1">
      <alignment horizontal="left" vertical="center"/>
    </xf>
    <xf numFmtId="0" fontId="4" fillId="8" borderId="20" xfId="0" applyFont="1" applyFill="1" applyBorder="1" applyAlignment="1">
      <alignment horizontal="right" vertical="center"/>
    </xf>
    <xf numFmtId="0" fontId="4" fillId="8" borderId="0" xfId="0" applyFont="1" applyFill="1" applyBorder="1" applyAlignment="1">
      <alignment horizontal="right" vertical="center"/>
    </xf>
  </cellXfs>
  <cellStyles count="2">
    <cellStyle name="Lien hypertexte" xfId="1" builtinId="8"/>
    <cellStyle name="Normal" xfId="0" builtinId="0"/>
  </cellStyles>
  <dxfs count="7">
    <dxf>
      <font>
        <color theme="0"/>
      </font>
      <fill>
        <patternFill patternType="none">
          <bgColor auto="1"/>
        </patternFill>
      </fill>
      <border>
        <left/>
        <right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bottom/>
      </border>
    </dxf>
    <dxf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b/>
        <i val="0"/>
        <color rgb="FFFF0000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493059</xdr:colOff>
      <xdr:row>4</xdr:row>
      <xdr:rowOff>99732</xdr:rowOff>
    </xdr:from>
    <xdr:to>
      <xdr:col>0</xdr:col>
      <xdr:colOff>3736706</xdr:colOff>
      <xdr:row>10</xdr:row>
      <xdr:rowOff>161976</xdr:rowOff>
    </xdr:to>
    <xdr:pic>
      <xdr:nvPicPr>
        <xdr:cNvPr id="5" name="Image 4" descr="BBC reno 2021 moyen">
          <a:extLst>
            <a:ext uri="{FF2B5EF4-FFF2-40B4-BE49-F238E27FC236}">
              <a16:creationId xmlns:a16="http://schemas.microsoft.com/office/drawing/2014/main" id="{0EE1BEAF-5E22-43DF-A0A2-62023678F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059" y="861732"/>
          <a:ext cx="3243647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1942358</xdr:colOff>
      <xdr:row>0</xdr:row>
      <xdr:rowOff>130344</xdr:rowOff>
    </xdr:from>
    <xdr:to>
      <xdr:col>5</xdr:col>
      <xdr:colOff>2101812</xdr:colOff>
      <xdr:row>14</xdr:row>
      <xdr:rowOff>3659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2A91A561-743E-4C6C-956C-C031C5CEE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4037" y="130344"/>
          <a:ext cx="2324350" cy="2540315"/>
        </a:xfrm>
        <a:prstGeom prst="rect">
          <a:avLst/>
        </a:prstGeom>
      </xdr:spPr>
    </xdr:pic>
    <xdr:clientData/>
  </xdr:twoCellAnchor>
  <xdr:twoCellAnchor>
    <xdr:from>
      <xdr:col>0</xdr:col>
      <xdr:colOff>5927272</xdr:colOff>
      <xdr:row>3</xdr:row>
      <xdr:rowOff>80762</xdr:rowOff>
    </xdr:from>
    <xdr:to>
      <xdr:col>4</xdr:col>
      <xdr:colOff>2096061</xdr:colOff>
      <xdr:row>11</xdr:row>
      <xdr:rowOff>71237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8407312C-B1CF-4CB7-A1EE-0A283048E776}"/>
            </a:ext>
          </a:extLst>
        </xdr:cNvPr>
        <xdr:cNvSpPr txBox="1"/>
      </xdr:nvSpPr>
      <xdr:spPr>
        <a:xfrm>
          <a:off x="5927272" y="652262"/>
          <a:ext cx="10565146" cy="1514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2800" b="1">
              <a:latin typeface="Century Gothic" panose="020B0502020202020204" pitchFamily="34" charset="0"/>
            </a:rPr>
            <a:t>Calculette Emission Gaz à Effet de Serre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egifrance.gouv.fr/download/pdf?id=t6pJNDLq2_TquXW20zC1SMUgGJ40ukIDzEYCw2TECmE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4685E-39C6-46B5-A6DC-95F023D7351E}">
  <sheetPr codeName="Feuil2"/>
  <dimension ref="A1:P58"/>
  <sheetViews>
    <sheetView showGridLines="0" tabSelected="1" topLeftCell="A22" zoomScaleNormal="100" zoomScalePageLayoutView="70" workbookViewId="0">
      <selection activeCell="B27" sqref="B27"/>
    </sheetView>
  </sheetViews>
  <sheetFormatPr baseColWidth="10" defaultColWidth="0" defaultRowHeight="15" zeroHeight="1" x14ac:dyDescent="0.25"/>
  <cols>
    <col min="1" max="1" width="68.28515625" customWidth="1"/>
    <col min="2" max="2" width="41.140625" bestFit="1" customWidth="1"/>
    <col min="3" max="3" width="19.140625" bestFit="1" customWidth="1"/>
    <col min="4" max="4" width="43.5703125" customWidth="1"/>
    <col min="5" max="5" width="28.42578125" customWidth="1"/>
    <col min="6" max="6" width="31.5703125" customWidth="1"/>
    <col min="7" max="7" width="10.140625" style="15" hidden="1" customWidth="1"/>
    <col min="8" max="8" width="16.42578125" hidden="1" customWidth="1"/>
    <col min="9" max="9" width="12.5703125" hidden="1" customWidth="1"/>
    <col min="10" max="11" width="14.5703125" hidden="1" customWidth="1"/>
    <col min="12" max="12" width="12.5703125" hidden="1" customWidth="1"/>
    <col min="13" max="14" width="14.5703125" hidden="1" customWidth="1"/>
    <col min="15" max="15" width="12.5703125" hidden="1" customWidth="1"/>
    <col min="16" max="16" width="14.5703125" hidden="1" customWidth="1"/>
    <col min="17" max="16384" width="11.42578125" hidden="1"/>
  </cols>
  <sheetData>
    <row r="1" spans="1:8" x14ac:dyDescent="0.25">
      <c r="A1" s="49"/>
      <c r="B1" s="49"/>
      <c r="C1" s="49"/>
      <c r="D1" s="49"/>
      <c r="E1" s="49"/>
      <c r="F1" s="49"/>
    </row>
    <row r="2" spans="1:8" s="12" customFormat="1" x14ac:dyDescent="0.25">
      <c r="A2" s="48"/>
      <c r="B2" s="48"/>
      <c r="C2" s="48"/>
      <c r="D2" s="48"/>
      <c r="E2" s="48"/>
      <c r="F2" s="48"/>
      <c r="G2" s="16"/>
    </row>
    <row r="3" spans="1:8" s="12" customFormat="1" x14ac:dyDescent="0.25">
      <c r="A3" s="49"/>
      <c r="B3" s="49"/>
      <c r="C3" s="49"/>
      <c r="D3" s="49"/>
      <c r="E3" s="49"/>
      <c r="F3" s="49"/>
      <c r="G3" s="15"/>
    </row>
    <row r="4" spans="1:8" s="12" customFormat="1" x14ac:dyDescent="0.25">
      <c r="A4" s="48"/>
      <c r="B4" s="48"/>
      <c r="C4" s="48"/>
      <c r="D4" s="48"/>
      <c r="E4" s="48"/>
      <c r="F4" s="48"/>
      <c r="G4" s="16"/>
    </row>
    <row r="5" spans="1:8" s="12" customFormat="1" x14ac:dyDescent="0.25">
      <c r="A5" s="48"/>
      <c r="B5" s="48"/>
      <c r="C5" s="48"/>
      <c r="D5" s="48"/>
      <c r="E5" s="48"/>
      <c r="F5" s="48"/>
      <c r="G5" s="16"/>
    </row>
    <row r="6" spans="1:8" s="12" customFormat="1" x14ac:dyDescent="0.25">
      <c r="A6" s="48"/>
      <c r="B6" s="48"/>
      <c r="C6" s="48"/>
      <c r="D6" s="48"/>
      <c r="E6" s="48"/>
      <c r="F6" s="48"/>
      <c r="G6" s="16"/>
    </row>
    <row r="7" spans="1:8" s="12" customFormat="1" x14ac:dyDescent="0.25">
      <c r="A7" s="48"/>
      <c r="B7" s="48"/>
      <c r="C7" s="48"/>
      <c r="D7" s="48"/>
      <c r="E7" s="48"/>
      <c r="F7" s="48"/>
      <c r="G7" s="16"/>
    </row>
    <row r="8" spans="1:8" s="12" customFormat="1" x14ac:dyDescent="0.25">
      <c r="A8" s="48"/>
      <c r="B8" s="48"/>
      <c r="C8" s="48"/>
      <c r="D8" s="48"/>
      <c r="E8" s="48"/>
      <c r="F8" s="48"/>
      <c r="G8" s="16"/>
    </row>
    <row r="9" spans="1:8" x14ac:dyDescent="0.25">
      <c r="A9" s="49"/>
      <c r="B9" s="49"/>
      <c r="C9" s="49"/>
      <c r="D9" s="49"/>
      <c r="E9" s="49"/>
      <c r="F9" s="49"/>
    </row>
    <row r="10" spans="1:8" x14ac:dyDescent="0.25">
      <c r="A10" s="49"/>
      <c r="B10" s="49"/>
      <c r="C10" s="49"/>
      <c r="D10" s="49"/>
      <c r="E10" s="49"/>
      <c r="F10" s="49"/>
    </row>
    <row r="11" spans="1:8" x14ac:dyDescent="0.25">
      <c r="A11" s="49"/>
      <c r="B11" s="49"/>
      <c r="C11" s="49"/>
      <c r="D11" s="49"/>
      <c r="E11" s="49"/>
      <c r="F11" s="49"/>
    </row>
    <row r="12" spans="1:8" x14ac:dyDescent="0.25">
      <c r="A12" s="49"/>
      <c r="B12" s="49"/>
      <c r="C12" s="49"/>
      <c r="D12" s="49"/>
      <c r="E12" s="49"/>
      <c r="F12" s="49"/>
    </row>
    <row r="13" spans="1:8" x14ac:dyDescent="0.25">
      <c r="A13" s="49"/>
      <c r="B13" s="49"/>
      <c r="C13" s="49"/>
      <c r="D13" s="49"/>
      <c r="E13" s="49"/>
      <c r="F13" s="49"/>
    </row>
    <row r="14" spans="1:8" x14ac:dyDescent="0.25">
      <c r="A14" s="49"/>
      <c r="B14" s="49"/>
      <c r="C14" s="49"/>
      <c r="D14" s="49"/>
      <c r="E14" s="49"/>
      <c r="F14" s="49"/>
    </row>
    <row r="15" spans="1:8" ht="22.5" x14ac:dyDescent="0.3">
      <c r="A15" s="74"/>
      <c r="B15" s="74"/>
      <c r="C15" s="74"/>
      <c r="D15" s="74"/>
      <c r="E15" s="74"/>
      <c r="F15" s="74"/>
      <c r="G15" s="17"/>
      <c r="H15" s="56" t="s">
        <v>71</v>
      </c>
    </row>
    <row r="16" spans="1:8" ht="16.5" x14ac:dyDescent="0.3">
      <c r="A16" s="39"/>
      <c r="B16" s="39"/>
      <c r="C16" s="50"/>
      <c r="D16" s="39"/>
      <c r="E16" s="39"/>
      <c r="F16" s="39"/>
      <c r="G16" s="18"/>
    </row>
    <row r="17" spans="1:10" ht="16.5" x14ac:dyDescent="0.3">
      <c r="A17" s="20" t="s">
        <v>41</v>
      </c>
      <c r="B17" s="72"/>
      <c r="C17" s="73"/>
      <c r="D17" s="39"/>
      <c r="E17" s="39"/>
      <c r="F17" s="39"/>
      <c r="G17" s="18"/>
    </row>
    <row r="18" spans="1:10" ht="16.5" x14ac:dyDescent="0.3">
      <c r="A18" s="39"/>
      <c r="B18" s="39"/>
      <c r="C18" s="39"/>
      <c r="D18" s="39"/>
      <c r="E18" s="39"/>
      <c r="F18" s="39"/>
      <c r="G18" s="18"/>
      <c r="H18" s="41" t="s">
        <v>54</v>
      </c>
    </row>
    <row r="19" spans="1:10" ht="16.5" x14ac:dyDescent="0.3">
      <c r="A19" s="20" t="s">
        <v>42</v>
      </c>
      <c r="B19" s="55" t="s">
        <v>9</v>
      </c>
      <c r="C19" s="51"/>
      <c r="D19" s="39"/>
      <c r="E19" s="39"/>
      <c r="F19" s="39"/>
      <c r="G19" s="18"/>
      <c r="H19" s="42">
        <f>IF(B19="Résidentiel",2,3)</f>
        <v>2</v>
      </c>
    </row>
    <row r="20" spans="1:10" ht="16.5" x14ac:dyDescent="0.3">
      <c r="A20" s="39"/>
      <c r="B20" s="50"/>
      <c r="C20" s="39"/>
      <c r="D20" s="39"/>
      <c r="E20" s="39"/>
      <c r="F20" s="39"/>
      <c r="G20" s="18"/>
    </row>
    <row r="21" spans="1:10" ht="16.5" x14ac:dyDescent="0.3">
      <c r="A21" s="20" t="s">
        <v>73</v>
      </c>
      <c r="B21" s="55" t="s">
        <v>12</v>
      </c>
      <c r="C21" s="39"/>
      <c r="D21" s="39"/>
      <c r="E21" s="39"/>
      <c r="F21" s="39"/>
      <c r="G21" s="18"/>
    </row>
    <row r="22" spans="1:10" ht="16.5" x14ac:dyDescent="0.3">
      <c r="A22" s="20" t="s">
        <v>72</v>
      </c>
      <c r="B22" s="70"/>
      <c r="D22" s="39"/>
      <c r="E22" s="39"/>
      <c r="F22" s="39"/>
      <c r="G22" s="18"/>
    </row>
    <row r="23" spans="1:10" ht="16.5" x14ac:dyDescent="0.3">
      <c r="A23" s="39"/>
      <c r="B23" s="39"/>
      <c r="C23" s="39"/>
      <c r="D23" s="39"/>
      <c r="E23" s="39"/>
      <c r="F23" s="39"/>
      <c r="G23" s="18"/>
    </row>
    <row r="24" spans="1:10" ht="22.5" x14ac:dyDescent="0.3">
      <c r="A24" s="74"/>
      <c r="B24" s="74"/>
      <c r="C24" s="74"/>
      <c r="D24" s="74"/>
      <c r="E24" s="74"/>
      <c r="F24" s="74"/>
      <c r="G24" s="17"/>
    </row>
    <row r="25" spans="1:10" ht="17.25" thickBot="1" x14ac:dyDescent="0.35">
      <c r="A25" s="39"/>
      <c r="B25" s="39"/>
      <c r="C25" s="39"/>
      <c r="D25" s="39"/>
      <c r="E25" s="39"/>
      <c r="F25" s="39"/>
      <c r="G25" s="18"/>
    </row>
    <row r="26" spans="1:10" s="1" customFormat="1" ht="33.75" thickBot="1" x14ac:dyDescent="0.3">
      <c r="A26" s="21"/>
      <c r="B26" s="21" t="s">
        <v>53</v>
      </c>
      <c r="C26" s="37" t="s">
        <v>2</v>
      </c>
      <c r="D26" s="57" t="s">
        <v>27</v>
      </c>
      <c r="E26" s="37"/>
      <c r="F26" s="21"/>
      <c r="G26" s="19"/>
      <c r="H26" s="26" t="s">
        <v>36</v>
      </c>
      <c r="I26" s="22" t="s">
        <v>35</v>
      </c>
      <c r="J26" s="36" t="s">
        <v>37</v>
      </c>
    </row>
    <row r="27" spans="1:10" ht="16.5" x14ac:dyDescent="0.3">
      <c r="A27" s="20" t="s">
        <v>45</v>
      </c>
      <c r="B27" s="58" t="s">
        <v>33</v>
      </c>
      <c r="C27" s="61">
        <v>0</v>
      </c>
      <c r="D27" s="65">
        <f>J27</f>
        <v>0</v>
      </c>
      <c r="E27" s="40"/>
      <c r="F27" s="39"/>
      <c r="G27" s="14"/>
      <c r="H27" s="28">
        <f>VLOOKUP(B27,'Base de données'!A14:C20,H19,FALSE)</f>
        <v>7.9000000000000001E-2</v>
      </c>
      <c r="I27" s="29">
        <f>VLOOKUP(B27,'Base de données'!A13:D20,4,FALSE)</f>
        <v>2.58</v>
      </c>
      <c r="J27" s="30">
        <f>C27*H27/I27</f>
        <v>0</v>
      </c>
    </row>
    <row r="28" spans="1:10" ht="16.5" x14ac:dyDescent="0.3">
      <c r="A28" s="20" t="s">
        <v>46</v>
      </c>
      <c r="B28" s="60" t="s">
        <v>33</v>
      </c>
      <c r="C28" s="62">
        <v>0</v>
      </c>
      <c r="D28" s="66">
        <f t="shared" ref="D28:D37" si="0">J28</f>
        <v>0</v>
      </c>
      <c r="E28" s="40"/>
      <c r="F28" s="39"/>
      <c r="G28" s="14"/>
      <c r="H28" s="34">
        <f>VLOOKUP(B28,'Base de données'!A14:C20,H19,FALSE)</f>
        <v>7.9000000000000001E-2</v>
      </c>
      <c r="I28" s="35">
        <f>VLOOKUP(B28,'Base de données'!A13:D20,4,FALSE)</f>
        <v>2.58</v>
      </c>
      <c r="J28" s="23">
        <f>H28*C28/I28</f>
        <v>0</v>
      </c>
    </row>
    <row r="29" spans="1:10" ht="16.5" x14ac:dyDescent="0.3">
      <c r="A29" s="20" t="s">
        <v>47</v>
      </c>
      <c r="B29" s="60" t="s">
        <v>33</v>
      </c>
      <c r="C29" s="62">
        <v>0</v>
      </c>
      <c r="D29" s="66">
        <f t="shared" si="0"/>
        <v>0</v>
      </c>
      <c r="E29" s="40"/>
      <c r="F29" s="39"/>
      <c r="G29" s="14"/>
      <c r="H29" s="34">
        <f>VLOOKUP(B29,'Base de données'!A14:C20,H19,FALSE)</f>
        <v>7.9000000000000001E-2</v>
      </c>
      <c r="I29" s="35">
        <f>VLOOKUP(B29,'Base de données'!A13:D20,4,FALSE)</f>
        <v>2.58</v>
      </c>
      <c r="J29" s="23">
        <f>H29*C29/I29</f>
        <v>0</v>
      </c>
    </row>
    <row r="30" spans="1:10" ht="16.5" x14ac:dyDescent="0.3">
      <c r="A30" s="20" t="s">
        <v>48</v>
      </c>
      <c r="B30" s="60" t="s">
        <v>21</v>
      </c>
      <c r="C30" s="62">
        <v>0</v>
      </c>
      <c r="D30" s="66">
        <f t="shared" si="0"/>
        <v>0</v>
      </c>
      <c r="E30" s="40"/>
      <c r="F30" s="39"/>
      <c r="G30" s="14"/>
      <c r="H30" s="27">
        <f>VLOOKUP(B30,'Base de données'!A22:D29,Formulaire!H19,FALSE)</f>
        <v>6.5000000000000002E-2</v>
      </c>
      <c r="I30" s="24">
        <f>VLOOKUP(B30,'Base de données'!A22:D29,4,FALSE)</f>
        <v>2.58</v>
      </c>
      <c r="J30" s="31">
        <f t="shared" ref="J30:J37" si="1">C30*H30/I30</f>
        <v>0</v>
      </c>
    </row>
    <row r="31" spans="1:10" ht="16.5" x14ac:dyDescent="0.3">
      <c r="A31" s="20" t="s">
        <v>49</v>
      </c>
      <c r="B31" s="60" t="s">
        <v>21</v>
      </c>
      <c r="C31" s="62">
        <v>0</v>
      </c>
      <c r="D31" s="66">
        <f t="shared" si="0"/>
        <v>0</v>
      </c>
      <c r="E31" s="40"/>
      <c r="F31" s="39"/>
      <c r="G31" s="14"/>
      <c r="H31" s="27">
        <f>VLOOKUP(B31,'Base de données'!A22:D29,Formulaire!H19,FALSE)</f>
        <v>6.5000000000000002E-2</v>
      </c>
      <c r="I31" s="24">
        <f>VLOOKUP(B31,'Base de données'!A22:D29,4,FALSE)</f>
        <v>2.58</v>
      </c>
      <c r="J31" s="31">
        <f t="shared" si="1"/>
        <v>0</v>
      </c>
    </row>
    <row r="32" spans="1:10" ht="16.5" x14ac:dyDescent="0.3">
      <c r="A32" s="20" t="s">
        <v>50</v>
      </c>
      <c r="B32" s="60" t="s">
        <v>21</v>
      </c>
      <c r="C32" s="62">
        <v>0</v>
      </c>
      <c r="D32" s="66">
        <f t="shared" si="0"/>
        <v>0</v>
      </c>
      <c r="E32" s="40"/>
      <c r="F32" s="39"/>
      <c r="G32" s="14"/>
      <c r="H32" s="27">
        <f>VLOOKUP(B32,'Base de données'!A22:D29,Formulaire!H19,FALSE)</f>
        <v>6.5000000000000002E-2</v>
      </c>
      <c r="I32" s="24">
        <f>VLOOKUP(B32,'Base de données'!A22:D29,4,FALSE)</f>
        <v>2.58</v>
      </c>
      <c r="J32" s="31">
        <f t="shared" si="1"/>
        <v>0</v>
      </c>
    </row>
    <row r="33" spans="1:12" ht="16.5" x14ac:dyDescent="0.3">
      <c r="A33" s="20" t="s">
        <v>51</v>
      </c>
      <c r="B33" s="60" t="s">
        <v>21</v>
      </c>
      <c r="C33" s="62">
        <v>0</v>
      </c>
      <c r="D33" s="66">
        <f t="shared" si="0"/>
        <v>0</v>
      </c>
      <c r="E33" s="40"/>
      <c r="F33" s="39"/>
      <c r="G33" s="14"/>
      <c r="H33" s="27">
        <f>VLOOKUP(B33,'Base de données'!A32:D34,Formulaire!H19,FALSE)</f>
        <v>6.4000000000000001E-2</v>
      </c>
      <c r="I33" s="24">
        <f>VLOOKUP(B33,'Base de données'!A32:D34,4,FALSE)</f>
        <v>2.58</v>
      </c>
      <c r="J33" s="31">
        <f t="shared" si="1"/>
        <v>0</v>
      </c>
    </row>
    <row r="34" spans="1:12" ht="16.5" x14ac:dyDescent="0.3">
      <c r="A34" s="20" t="s">
        <v>52</v>
      </c>
      <c r="B34" s="60" t="s">
        <v>21</v>
      </c>
      <c r="C34" s="62">
        <v>0</v>
      </c>
      <c r="D34" s="66">
        <f t="shared" si="0"/>
        <v>0</v>
      </c>
      <c r="E34" s="40"/>
      <c r="F34" s="39"/>
      <c r="G34" s="14"/>
      <c r="H34" s="27">
        <f>VLOOKUP(B34,'Base de données'!A32:D34,Formulaire!H19,FALSE)</f>
        <v>6.4000000000000001E-2</v>
      </c>
      <c r="I34" s="24">
        <f>VLOOKUP(B34,'Base de données'!A32:D34,4,FALSE)</f>
        <v>2.58</v>
      </c>
      <c r="J34" s="31">
        <f t="shared" si="1"/>
        <v>0</v>
      </c>
    </row>
    <row r="35" spans="1:12" ht="16.5" x14ac:dyDescent="0.3">
      <c r="A35" s="20" t="s">
        <v>5</v>
      </c>
      <c r="B35" s="60" t="s">
        <v>21</v>
      </c>
      <c r="C35" s="62">
        <v>0</v>
      </c>
      <c r="D35" s="66">
        <f t="shared" si="0"/>
        <v>0</v>
      </c>
      <c r="E35" s="40"/>
      <c r="F35" s="39"/>
      <c r="G35" s="14"/>
      <c r="H35" s="27">
        <f>VLOOKUP(B35,'Base de données'!A37:D38,Formulaire!H19,FALSE)</f>
        <v>6.9000000000000006E-2</v>
      </c>
      <c r="I35" s="24">
        <f>VLOOKUP(B35,'Base de données'!A37:D38,4,FALSE)</f>
        <v>2.58</v>
      </c>
      <c r="J35" s="31">
        <f t="shared" si="1"/>
        <v>0</v>
      </c>
    </row>
    <row r="36" spans="1:12" ht="16.5" x14ac:dyDescent="0.3">
      <c r="A36" s="20" t="s">
        <v>6</v>
      </c>
      <c r="B36" s="60" t="s">
        <v>21</v>
      </c>
      <c r="C36" s="62">
        <v>0</v>
      </c>
      <c r="D36" s="66">
        <f t="shared" si="0"/>
        <v>0</v>
      </c>
      <c r="E36" s="40"/>
      <c r="F36" s="39"/>
      <c r="G36" s="14"/>
      <c r="H36" s="27">
        <f>VLOOKUP(B36,'Base de données'!A40:D41,Formulaire!H19,FALSE)</f>
        <v>6.4000000000000001E-2</v>
      </c>
      <c r="I36" s="24">
        <f>VLOOKUP(B36,'Base de données'!A40:D41,4,FALSE)</f>
        <v>2.58</v>
      </c>
      <c r="J36" s="31">
        <f t="shared" si="1"/>
        <v>0</v>
      </c>
    </row>
    <row r="37" spans="1:12" ht="17.25" thickBot="1" x14ac:dyDescent="0.35">
      <c r="A37" s="20" t="s">
        <v>7</v>
      </c>
      <c r="B37" s="59" t="s">
        <v>21</v>
      </c>
      <c r="C37" s="63">
        <v>0</v>
      </c>
      <c r="D37" s="67">
        <f t="shared" si="0"/>
        <v>0</v>
      </c>
      <c r="E37" s="39"/>
      <c r="F37" s="39"/>
      <c r="G37" s="14"/>
      <c r="H37" s="32">
        <f>VLOOKUP(B37,'Base de données'!A40:D41,Formulaire!H19,FALSE)</f>
        <v>6.4000000000000001E-2</v>
      </c>
      <c r="I37" s="25">
        <f>VLOOKUP(B37,'Base de données'!A40:D41,4,FALSE)</f>
        <v>2.58</v>
      </c>
      <c r="J37" s="33">
        <f t="shared" si="1"/>
        <v>0</v>
      </c>
    </row>
    <row r="38" spans="1:12" ht="16.5" x14ac:dyDescent="0.3">
      <c r="A38" s="39"/>
      <c r="B38" s="39"/>
      <c r="C38" s="38" t="s">
        <v>44</v>
      </c>
      <c r="D38" s="38" t="s">
        <v>40</v>
      </c>
      <c r="E38" s="38"/>
      <c r="F38" s="39"/>
      <c r="G38" s="18"/>
    </row>
    <row r="39" spans="1:12" ht="21.75" customHeight="1" x14ac:dyDescent="0.3">
      <c r="A39" s="20"/>
      <c r="B39" s="20"/>
      <c r="C39" s="20"/>
      <c r="D39" s="39"/>
      <c r="E39" s="39"/>
      <c r="F39" s="39"/>
      <c r="G39" s="18"/>
    </row>
    <row r="40" spans="1:12" ht="26.25" customHeight="1" x14ac:dyDescent="0.3">
      <c r="A40" s="75" t="s">
        <v>74</v>
      </c>
      <c r="B40" s="76" t="s">
        <v>11</v>
      </c>
      <c r="C40" s="78" t="s">
        <v>57</v>
      </c>
      <c r="D40" s="79"/>
      <c r="E40" s="69">
        <v>0.66600000000000004</v>
      </c>
      <c r="F40" s="52" t="str">
        <f>IF(C40&lt;&gt;"", "kg/kWh","")</f>
        <v>kg/kWh</v>
      </c>
      <c r="G40" s="18"/>
      <c r="H40" s="15"/>
      <c r="I40" s="43" t="s">
        <v>55</v>
      </c>
      <c r="L40" s="43" t="s">
        <v>56</v>
      </c>
    </row>
    <row r="41" spans="1:12" ht="28.5" customHeight="1" x14ac:dyDescent="0.3">
      <c r="A41" s="75"/>
      <c r="B41" s="77"/>
      <c r="C41" s="78" t="s">
        <v>58</v>
      </c>
      <c r="D41" s="79"/>
      <c r="E41" s="68">
        <v>0.77700000000000002</v>
      </c>
      <c r="F41" s="39" t="str">
        <f>IF(C41&lt;&gt;"", "kg/kWh","")</f>
        <v>kg/kWh</v>
      </c>
      <c r="G41" s="18"/>
      <c r="H41" s="15"/>
      <c r="I41" s="43" t="b">
        <f>OR(B27="Réseau de chaleur",B28="Réseau de chaleur",B29="Réseau de chaleur",B30="Réseau de chaleur",B31="Réseau de chaleur",B32="Réseau de chaleur", B33="Réseau de chaleur",B34="Réseau de chaleur")</f>
        <v>0</v>
      </c>
      <c r="L41" s="1" t="b">
        <f>AND(I41=TRUE,B40="Oui")</f>
        <v>0</v>
      </c>
    </row>
    <row r="42" spans="1:12" ht="16.5" x14ac:dyDescent="0.3">
      <c r="A42" s="20" t="s">
        <v>59</v>
      </c>
      <c r="B42" s="55" t="s">
        <v>14</v>
      </c>
      <c r="D42" s="71" t="str">
        <f>IF(NOT($L$41),"","Merci de consulter la 5ème colonne (contenu CO2 ''ACV'') de l'arrêté du 21 octobre 2021")</f>
        <v/>
      </c>
      <c r="E42" s="39"/>
      <c r="F42" s="39"/>
      <c r="G42" s="18"/>
      <c r="H42" s="15"/>
    </row>
    <row r="43" spans="1:12" ht="16.5" x14ac:dyDescent="0.3">
      <c r="A43" s="20" t="s">
        <v>60</v>
      </c>
      <c r="B43" s="55" t="s">
        <v>15</v>
      </c>
      <c r="C43" s="49"/>
      <c r="D43" s="49"/>
      <c r="E43" s="49"/>
      <c r="F43" s="49"/>
      <c r="G43" s="18"/>
      <c r="H43" s="15"/>
      <c r="I43" t="s">
        <v>66</v>
      </c>
    </row>
    <row r="44" spans="1:12" ht="16.5" x14ac:dyDescent="0.3">
      <c r="A44" s="39"/>
      <c r="B44" s="39"/>
      <c r="C44" s="39"/>
      <c r="D44" s="39"/>
      <c r="E44" s="39"/>
      <c r="F44" s="39"/>
      <c r="G44" s="18"/>
      <c r="H44" s="18"/>
      <c r="I44" s="46" t="s">
        <v>64</v>
      </c>
      <c r="J44" s="46" t="s">
        <v>65</v>
      </c>
      <c r="K44" s="46" t="s">
        <v>34</v>
      </c>
    </row>
    <row r="45" spans="1:12" ht="21" customHeight="1" x14ac:dyDescent="0.3">
      <c r="A45" s="74"/>
      <c r="B45" s="74"/>
      <c r="C45" s="74"/>
      <c r="D45" s="74"/>
      <c r="E45" s="74"/>
      <c r="F45" s="74"/>
      <c r="H45" s="47" t="s">
        <v>67</v>
      </c>
      <c r="I45" s="2">
        <f>VLOOKUP($B$42,'Base de données'!$A$44:$D$47,2,FALSE)</f>
        <v>2.7E-2</v>
      </c>
      <c r="J45" s="2">
        <f>VLOOKUP($B$42,'Base de données'!$A$44:$D$47,3,FALSE)</f>
        <v>2.7E-2</v>
      </c>
      <c r="K45" s="2">
        <f>VLOOKUP($B$42,'Base de données'!$A$44:$D$47,4,FALSE)</f>
        <v>0.6</v>
      </c>
    </row>
    <row r="46" spans="1:12" ht="16.5" x14ac:dyDescent="0.3">
      <c r="A46" s="39"/>
      <c r="B46" s="39"/>
      <c r="C46" s="39"/>
      <c r="D46" s="39"/>
      <c r="E46" s="39"/>
      <c r="F46" s="39"/>
      <c r="H46" s="47" t="s">
        <v>68</v>
      </c>
      <c r="I46" s="2">
        <f>VLOOKUP($B$43,'Base de données'!$A$44:$D$47,2,FALSE)</f>
        <v>7.9000000000000001E-2</v>
      </c>
      <c r="J46" s="2">
        <f>VLOOKUP($B$43,'Base de données'!$A$44:$D$47,3,FALSE)</f>
        <v>6.4000000000000001E-2</v>
      </c>
      <c r="K46" s="2">
        <f>VLOOKUP($B$43,'Base de données'!$A$44:$D$47,4,FALSE)</f>
        <v>2.58</v>
      </c>
    </row>
    <row r="47" spans="1:12" ht="16.5" x14ac:dyDescent="0.3">
      <c r="A47" s="39"/>
      <c r="B47" s="39"/>
      <c r="C47" s="39"/>
      <c r="D47" s="39"/>
      <c r="E47" s="39"/>
      <c r="F47" s="39"/>
      <c r="H47" s="18"/>
    </row>
    <row r="48" spans="1:12" ht="16.5" x14ac:dyDescent="0.3">
      <c r="A48" s="20" t="s">
        <v>43</v>
      </c>
      <c r="B48" s="53">
        <f>SUM(D27:D37)</f>
        <v>0</v>
      </c>
      <c r="C48" s="39" t="s">
        <v>40</v>
      </c>
      <c r="D48" s="39"/>
      <c r="E48" s="39"/>
      <c r="F48" s="39"/>
      <c r="H48" s="18"/>
    </row>
    <row r="49" spans="1:11" ht="22.5" x14ac:dyDescent="0.3">
      <c r="A49" s="39"/>
      <c r="B49" s="39"/>
      <c r="C49" s="39"/>
      <c r="D49" s="39"/>
      <c r="E49" s="39"/>
      <c r="F49" s="39"/>
      <c r="H49" s="17"/>
      <c r="I49" s="2" t="s">
        <v>69</v>
      </c>
      <c r="J49" s="2"/>
      <c r="K49" s="2"/>
    </row>
    <row r="50" spans="1:11" ht="16.5" x14ac:dyDescent="0.3">
      <c r="A50" s="20" t="s">
        <v>18</v>
      </c>
      <c r="B50" s="64">
        <f>IF(B19="Résidentiel",20,IF(B19="Tertiaire",10,""))</f>
        <v>20</v>
      </c>
      <c r="C50" s="39" t="s">
        <v>40</v>
      </c>
      <c r="D50" s="39"/>
      <c r="E50" s="39"/>
      <c r="F50" s="39"/>
      <c r="H50" s="18"/>
      <c r="I50" s="46" t="s">
        <v>64</v>
      </c>
      <c r="J50" s="46" t="s">
        <v>65</v>
      </c>
      <c r="K50" s="46" t="s">
        <v>34</v>
      </c>
    </row>
    <row r="51" spans="1:11" ht="16.5" x14ac:dyDescent="0.3">
      <c r="A51" s="39"/>
      <c r="B51" s="39"/>
      <c r="C51" s="39"/>
      <c r="D51" s="39"/>
      <c r="E51" s="39"/>
      <c r="F51" s="39"/>
      <c r="H51" s="47" t="s">
        <v>67</v>
      </c>
      <c r="I51" s="2">
        <f>IF(L41,E40,I45)</f>
        <v>2.7E-2</v>
      </c>
      <c r="J51" s="2">
        <f>IF(L41,E40,J45)</f>
        <v>2.7E-2</v>
      </c>
      <c r="K51" s="2">
        <f>IF(L41,1,K45)</f>
        <v>0.6</v>
      </c>
    </row>
    <row r="52" spans="1:11" ht="16.5" x14ac:dyDescent="0.3">
      <c r="A52" s="39"/>
      <c r="B52" s="39"/>
      <c r="C52" s="39"/>
      <c r="D52" s="39"/>
      <c r="E52" s="39"/>
      <c r="F52" s="39"/>
      <c r="H52" s="47" t="s">
        <v>70</v>
      </c>
      <c r="I52" s="2">
        <f>IF(L41,E41,I46)</f>
        <v>7.9000000000000001E-2</v>
      </c>
      <c r="J52" s="2">
        <f>IF(L41,E41,J46)</f>
        <v>6.4000000000000001E-2</v>
      </c>
      <c r="K52" s="2">
        <f>IF(L41,1,K46)</f>
        <v>2.58</v>
      </c>
    </row>
    <row r="53" spans="1:11" ht="16.5" hidden="1" x14ac:dyDescent="0.3">
      <c r="A53" s="13"/>
      <c r="B53" s="13"/>
      <c r="C53" s="13"/>
      <c r="D53" s="13"/>
      <c r="E53" s="13"/>
      <c r="F53" s="13"/>
    </row>
    <row r="54" spans="1:11" ht="16.5" hidden="1" x14ac:dyDescent="0.3">
      <c r="A54" s="13"/>
      <c r="B54" s="13"/>
      <c r="C54" s="13"/>
      <c r="D54" s="13"/>
      <c r="E54" s="13"/>
      <c r="F54" s="13"/>
    </row>
    <row r="55" spans="1:11" ht="16.5" hidden="1" x14ac:dyDescent="0.3">
      <c r="A55" s="13"/>
      <c r="B55" s="13"/>
      <c r="C55" s="13"/>
      <c r="D55" s="13"/>
      <c r="E55" s="13"/>
      <c r="F55" s="13"/>
    </row>
    <row r="56" spans="1:11" ht="16.5" hidden="1" x14ac:dyDescent="0.3">
      <c r="A56" s="13"/>
      <c r="B56" s="13"/>
      <c r="C56" s="13"/>
      <c r="D56" s="13"/>
      <c r="E56" s="13"/>
      <c r="F56" s="13"/>
    </row>
    <row r="57" spans="1:11" ht="16.5" hidden="1" x14ac:dyDescent="0.3">
      <c r="A57" s="13"/>
      <c r="B57" s="13"/>
      <c r="C57" s="13"/>
      <c r="D57" s="13"/>
      <c r="E57" s="13"/>
      <c r="F57" s="13"/>
    </row>
    <row r="58" spans="1:11" ht="16.5" hidden="1" x14ac:dyDescent="0.3">
      <c r="A58" s="13"/>
      <c r="B58" s="13"/>
      <c r="C58" s="13"/>
      <c r="D58" s="13"/>
      <c r="E58" s="13"/>
      <c r="F58" s="13"/>
      <c r="G58" s="18"/>
    </row>
  </sheetData>
  <sheetProtection sheet="1" objects="1" scenarios="1"/>
  <protectedRanges>
    <protectedRange sqref="B22" name="Plage5"/>
    <protectedRange sqref="B40:B42" name="Plage3"/>
    <protectedRange sqref="B27:C37" name="Plage1"/>
    <protectedRange sqref="B17 B19 B21:B22" name="Plage2"/>
    <protectedRange sqref="E40:E41" name="Plage4"/>
  </protectedRanges>
  <mergeCells count="8">
    <mergeCell ref="B17:C17"/>
    <mergeCell ref="A24:F24"/>
    <mergeCell ref="A15:F15"/>
    <mergeCell ref="A45:F45"/>
    <mergeCell ref="A40:A41"/>
    <mergeCell ref="B40:B41"/>
    <mergeCell ref="C40:D40"/>
    <mergeCell ref="C41:D41"/>
  </mergeCells>
  <phoneticPr fontId="3" type="noConversion"/>
  <conditionalFormatting sqref="B48">
    <cfRule type="cellIs" dxfId="6" priority="20" operator="lessThan">
      <formula>$B$50</formula>
    </cfRule>
    <cfRule type="cellIs" dxfId="5" priority="21" operator="greaterThan">
      <formula>$B$50</formula>
    </cfRule>
  </conditionalFormatting>
  <conditionalFormatting sqref="A40:B41">
    <cfRule type="expression" dxfId="4" priority="32">
      <formula>NOT($I$41)</formula>
    </cfRule>
  </conditionalFormatting>
  <conditionalFormatting sqref="C40:F42">
    <cfRule type="expression" dxfId="3" priority="33">
      <formula>NOT($L$41)</formula>
    </cfRule>
  </conditionalFormatting>
  <conditionalFormatting sqref="E40:E41">
    <cfRule type="expression" dxfId="2" priority="35">
      <formula>NOT($L$41)</formula>
    </cfRule>
  </conditionalFormatting>
  <conditionalFormatting sqref="A42:B43">
    <cfRule type="expression" dxfId="1" priority="36">
      <formula>OR($L$41,NOT($I$41))</formula>
    </cfRule>
  </conditionalFormatting>
  <conditionalFormatting sqref="A22:B22">
    <cfRule type="expression" dxfId="0" priority="1">
      <formula>$B$21="Non"</formula>
    </cfRule>
  </conditionalFormatting>
  <hyperlinks>
    <hyperlink ref="D42" r:id="rId1" display="https://www.legifrance.gouv.fr/download/pdf?id=t6pJNDLq2_TquXW20zC1SMUgGJ40ukIDzEYCw2TECmE=" xr:uid="{C89EC42A-59C9-43F9-AE14-0C4C09BF77D3}"/>
  </hyperlinks>
  <pageMargins left="0.72842261904761907" right="0.25" top="0.75" bottom="0.4017857142857143" header="0.3" footer="0.3"/>
  <pageSetup paperSize="9" scale="55" fitToWidth="0" fitToHeight="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D02A063B-272E-4932-B303-1AF30224EF96}">
          <x14:formula1>
            <xm:f>'Base de données'!$B$2:$B$3</xm:f>
          </x14:formula1>
          <xm:sqref>B21</xm:sqref>
        </x14:dataValidation>
        <x14:dataValidation type="list" allowBlank="1" showInputMessage="1" showErrorMessage="1" xr:uid="{60AFD5FE-9AA8-4FAB-9E14-6FF22F945F49}">
          <x14:formula1>
            <xm:f>'Base de données'!$A$2:$A$3</xm:f>
          </x14:formula1>
          <xm:sqref>B19</xm:sqref>
        </x14:dataValidation>
        <x14:dataValidation type="list" allowBlank="1" showInputMessage="1" showErrorMessage="1" xr:uid="{BD194D98-CF37-4DAB-AE0F-EBDC5AB4063F}">
          <x14:formula1>
            <xm:f>'Base de données'!$C$2:$C$3</xm:f>
          </x14:formula1>
          <xm:sqref>B40</xm:sqref>
        </x14:dataValidation>
        <x14:dataValidation type="list" allowBlank="1" showInputMessage="1" showErrorMessage="1" xr:uid="{E10B28B6-0814-4BFC-9612-A62F17B40BF3}">
          <x14:formula1>
            <xm:f>'Base de données'!$A$50</xm:f>
          </x14:formula1>
          <xm:sqref>B43</xm:sqref>
        </x14:dataValidation>
        <x14:dataValidation type="list" allowBlank="1" showInputMessage="1" showErrorMessage="1" xr:uid="{EE80E102-C13E-4214-93E6-43B272FE7088}">
          <x14:formula1>
            <xm:f>'Base de données'!$A$33:$A$34</xm:f>
          </x14:formula1>
          <xm:sqref>F33:F34 B33:B34</xm:sqref>
        </x14:dataValidation>
        <x14:dataValidation type="list" allowBlank="1" showInputMessage="1" showErrorMessage="1" xr:uid="{6018FB48-E479-43D9-8213-403865B53246}">
          <x14:formula1>
            <xm:f>'Base de données'!$A$14:$A$20</xm:f>
          </x14:formula1>
          <xm:sqref>F27:F29 B27:B29</xm:sqref>
        </x14:dataValidation>
        <x14:dataValidation type="list" allowBlank="1" showInputMessage="1" showErrorMessage="1" xr:uid="{CF245452-F6F0-4FCD-B4E4-9C0EF4F4D44F}">
          <x14:formula1>
            <xm:f>'Base de données'!$A$23:$A$29</xm:f>
          </x14:formula1>
          <xm:sqref>F30:F32 B30:B32</xm:sqref>
        </x14:dataValidation>
        <x14:dataValidation type="list" allowBlank="1" showInputMessage="1" showErrorMessage="1" xr:uid="{49F4D203-9AAE-416B-93D7-E8B133B2A414}">
          <x14:formula1>
            <xm:f>'Base de données'!$A$38</xm:f>
          </x14:formula1>
          <xm:sqref>B35</xm:sqref>
        </x14:dataValidation>
        <x14:dataValidation type="list" allowBlank="1" showInputMessage="1" showErrorMessage="1" xr:uid="{0B826A36-B176-4E41-9A1F-6D969B24ADAF}">
          <x14:formula1>
            <xm:f>'Base de données'!$A$41</xm:f>
          </x14:formula1>
          <xm:sqref>B36:B37</xm:sqref>
        </x14:dataValidation>
        <x14:dataValidation type="list" allowBlank="1" showInputMessage="1" showErrorMessage="1" xr:uid="{35B5C5CE-F3B3-4063-A5F0-594A7CE4B9B5}">
          <x14:formula1>
            <xm:f>'Base de données'!$A$44:$A$47</xm:f>
          </x14:formula1>
          <xm:sqref>B42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FC662-70A5-4D50-9475-0260E2ED9D82}">
  <sheetPr codeName="Feuil3"/>
  <dimension ref="A1:F51"/>
  <sheetViews>
    <sheetView topLeftCell="A10" workbookViewId="0">
      <selection activeCell="A39" sqref="A39"/>
    </sheetView>
  </sheetViews>
  <sheetFormatPr baseColWidth="10" defaultRowHeight="15" x14ac:dyDescent="0.25"/>
  <cols>
    <col min="1" max="1" width="74.28515625" bestFit="1" customWidth="1"/>
    <col min="2" max="2" width="21.7109375" bestFit="1" customWidth="1"/>
    <col min="3" max="3" width="18.42578125" bestFit="1" customWidth="1"/>
    <col min="4" max="4" width="10.42578125" bestFit="1" customWidth="1"/>
    <col min="5" max="5" width="37.85546875" bestFit="1" customWidth="1"/>
  </cols>
  <sheetData>
    <row r="1" spans="1:6" x14ac:dyDescent="0.25">
      <c r="A1" s="4" t="s">
        <v>0</v>
      </c>
      <c r="B1" s="4" t="s">
        <v>1</v>
      </c>
      <c r="C1" s="4" t="s">
        <v>13</v>
      </c>
      <c r="D1" s="4" t="s">
        <v>8</v>
      </c>
      <c r="E1" s="4" t="s">
        <v>28</v>
      </c>
      <c r="F1" s="4" t="s">
        <v>29</v>
      </c>
    </row>
    <row r="2" spans="1:6" x14ac:dyDescent="0.25">
      <c r="A2" s="2" t="s">
        <v>9</v>
      </c>
      <c r="B2" s="2" t="s">
        <v>11</v>
      </c>
      <c r="C2" s="2" t="s">
        <v>11</v>
      </c>
      <c r="D2" s="2" t="s">
        <v>14</v>
      </c>
      <c r="E2" s="2" t="s">
        <v>19</v>
      </c>
      <c r="F2" s="5" t="s">
        <v>21</v>
      </c>
    </row>
    <row r="3" spans="1:6" x14ac:dyDescent="0.25">
      <c r="A3" s="2" t="s">
        <v>10</v>
      </c>
      <c r="B3" s="2" t="s">
        <v>12</v>
      </c>
      <c r="C3" s="2" t="s">
        <v>12</v>
      </c>
      <c r="D3" s="2" t="s">
        <v>15</v>
      </c>
      <c r="E3" s="2" t="s">
        <v>20</v>
      </c>
      <c r="F3" s="5" t="s">
        <v>30</v>
      </c>
    </row>
    <row r="4" spans="1:6" x14ac:dyDescent="0.25">
      <c r="A4" s="2"/>
      <c r="B4" s="2"/>
      <c r="C4" s="2"/>
      <c r="D4" s="2" t="s">
        <v>16</v>
      </c>
      <c r="E4" s="2" t="s">
        <v>21</v>
      </c>
    </row>
    <row r="5" spans="1:6" x14ac:dyDescent="0.25">
      <c r="A5" s="2"/>
      <c r="B5" s="2"/>
      <c r="C5" s="2"/>
      <c r="D5" s="2" t="s">
        <v>17</v>
      </c>
      <c r="E5" s="2" t="s">
        <v>22</v>
      </c>
    </row>
    <row r="6" spans="1:6" x14ac:dyDescent="0.25">
      <c r="A6" s="2"/>
      <c r="B6" s="2"/>
      <c r="C6" s="2"/>
      <c r="D6" s="2"/>
      <c r="E6" s="2" t="s">
        <v>25</v>
      </c>
    </row>
    <row r="7" spans="1:6" x14ac:dyDescent="0.25">
      <c r="A7" s="2"/>
      <c r="B7" s="2"/>
      <c r="C7" s="2"/>
      <c r="D7" s="2"/>
      <c r="E7" s="2" t="s">
        <v>23</v>
      </c>
    </row>
    <row r="8" spans="1:6" x14ac:dyDescent="0.25">
      <c r="A8" s="2"/>
      <c r="B8" s="2"/>
      <c r="C8" s="2"/>
      <c r="D8" s="2"/>
      <c r="E8" s="2" t="s">
        <v>13</v>
      </c>
    </row>
    <row r="13" spans="1:6" x14ac:dyDescent="0.25">
      <c r="A13" s="8" t="s">
        <v>3</v>
      </c>
      <c r="B13" s="8" t="s">
        <v>31</v>
      </c>
      <c r="C13" s="8" t="s">
        <v>32</v>
      </c>
      <c r="D13" s="8" t="s">
        <v>34</v>
      </c>
    </row>
    <row r="14" spans="1:6" x14ac:dyDescent="0.25">
      <c r="A14" s="6" t="s">
        <v>19</v>
      </c>
      <c r="B14" s="6">
        <v>2.4E-2</v>
      </c>
      <c r="C14" s="6">
        <v>2.4E-2</v>
      </c>
      <c r="D14" s="6">
        <v>0.6</v>
      </c>
    </row>
    <row r="15" spans="1:6" x14ac:dyDescent="0.25">
      <c r="A15" s="6" t="s">
        <v>20</v>
      </c>
      <c r="B15" s="6">
        <v>0.03</v>
      </c>
      <c r="C15" s="6">
        <v>0.03</v>
      </c>
      <c r="D15" s="6">
        <v>0.6</v>
      </c>
    </row>
    <row r="16" spans="1:6" x14ac:dyDescent="0.25">
      <c r="A16" s="6" t="s">
        <v>33</v>
      </c>
      <c r="B16" s="6">
        <v>7.9000000000000001E-2</v>
      </c>
      <c r="C16" s="54">
        <v>6.4000000000000001E-2</v>
      </c>
      <c r="D16" s="2">
        <v>2.58</v>
      </c>
    </row>
    <row r="17" spans="1:4" x14ac:dyDescent="0.25">
      <c r="A17" s="3" t="s">
        <v>24</v>
      </c>
      <c r="B17" s="6">
        <v>0.22700000000000001</v>
      </c>
      <c r="C17" s="6">
        <v>0.22700000000000001</v>
      </c>
      <c r="D17" s="6">
        <v>1</v>
      </c>
    </row>
    <row r="18" spans="1:4" x14ac:dyDescent="0.25">
      <c r="A18" s="6" t="s">
        <v>25</v>
      </c>
      <c r="B18" s="6">
        <v>0.27200000000000002</v>
      </c>
      <c r="C18" s="6">
        <v>0.27200000000000002</v>
      </c>
      <c r="D18" s="6">
        <v>1</v>
      </c>
    </row>
    <row r="19" spans="1:4" x14ac:dyDescent="0.25">
      <c r="A19" s="6" t="s">
        <v>13</v>
      </c>
      <c r="B19" s="11">
        <f>Formulaire!I51</f>
        <v>2.7E-2</v>
      </c>
      <c r="C19" s="11">
        <f>Formulaire!J51</f>
        <v>2.7E-2</v>
      </c>
      <c r="D19" s="11">
        <f>Formulaire!K51</f>
        <v>0.6</v>
      </c>
    </row>
    <row r="20" spans="1:4" x14ac:dyDescent="0.25">
      <c r="A20" s="7" t="s">
        <v>26</v>
      </c>
      <c r="B20" s="2">
        <v>0.32400000000000001</v>
      </c>
      <c r="C20" s="2">
        <v>0.32400000000000001</v>
      </c>
      <c r="D20" s="9">
        <v>1</v>
      </c>
    </row>
    <row r="22" spans="1:4" x14ac:dyDescent="0.25">
      <c r="A22" s="8" t="s">
        <v>4</v>
      </c>
      <c r="B22" s="8" t="s">
        <v>31</v>
      </c>
      <c r="C22" s="8" t="s">
        <v>32</v>
      </c>
      <c r="D22" s="8" t="s">
        <v>34</v>
      </c>
    </row>
    <row r="23" spans="1:4" x14ac:dyDescent="0.25">
      <c r="A23" s="6" t="s">
        <v>19</v>
      </c>
      <c r="B23" s="6">
        <v>2.4E-2</v>
      </c>
      <c r="C23" s="6">
        <v>2.4E-2</v>
      </c>
      <c r="D23" s="6">
        <v>0.6</v>
      </c>
    </row>
    <row r="24" spans="1:4" x14ac:dyDescent="0.25">
      <c r="A24" s="6" t="s">
        <v>20</v>
      </c>
      <c r="B24" s="6">
        <v>0.03</v>
      </c>
      <c r="C24" s="6">
        <v>0.03</v>
      </c>
      <c r="D24" s="6">
        <v>0.6</v>
      </c>
    </row>
    <row r="25" spans="1:4" x14ac:dyDescent="0.25">
      <c r="A25" s="6" t="s">
        <v>21</v>
      </c>
      <c r="B25" s="6">
        <v>6.5000000000000002E-2</v>
      </c>
      <c r="C25" s="6">
        <v>6.4000000000000001E-2</v>
      </c>
      <c r="D25" s="6">
        <v>2.58</v>
      </c>
    </row>
    <row r="26" spans="1:4" x14ac:dyDescent="0.25">
      <c r="A26" s="3" t="s">
        <v>24</v>
      </c>
      <c r="B26" s="6">
        <v>0.22700000000000001</v>
      </c>
      <c r="C26" s="6">
        <v>0.22700000000000001</v>
      </c>
      <c r="D26" s="6">
        <v>1</v>
      </c>
    </row>
    <row r="27" spans="1:4" x14ac:dyDescent="0.25">
      <c r="A27" s="6" t="s">
        <v>25</v>
      </c>
      <c r="B27" s="6">
        <v>0.27200000000000002</v>
      </c>
      <c r="C27" s="6">
        <v>0.27200000000000002</v>
      </c>
      <c r="D27" s="6">
        <v>1</v>
      </c>
    </row>
    <row r="28" spans="1:4" x14ac:dyDescent="0.25">
      <c r="A28" s="6" t="s">
        <v>13</v>
      </c>
      <c r="B28" s="11">
        <f>Formulaire!I51</f>
        <v>2.7E-2</v>
      </c>
      <c r="C28" s="11">
        <f>Formulaire!J51</f>
        <v>2.7E-2</v>
      </c>
      <c r="D28" s="11">
        <f>Formulaire!K51</f>
        <v>0.6</v>
      </c>
    </row>
    <row r="29" spans="1:4" x14ac:dyDescent="0.25">
      <c r="A29" s="7" t="s">
        <v>26</v>
      </c>
      <c r="B29" s="2">
        <v>0.32400000000000001</v>
      </c>
      <c r="C29" s="2">
        <v>0.32400000000000001</v>
      </c>
      <c r="D29" s="10">
        <v>1</v>
      </c>
    </row>
    <row r="32" spans="1:4" x14ac:dyDescent="0.25">
      <c r="A32" s="8" t="s">
        <v>38</v>
      </c>
      <c r="B32" s="8" t="s">
        <v>31</v>
      </c>
      <c r="C32" s="8" t="s">
        <v>32</v>
      </c>
      <c r="D32" s="8" t="s">
        <v>34</v>
      </c>
    </row>
    <row r="33" spans="1:4" x14ac:dyDescent="0.25">
      <c r="A33" s="6" t="s">
        <v>21</v>
      </c>
      <c r="B33" s="6">
        <v>6.4000000000000001E-2</v>
      </c>
      <c r="C33" s="6">
        <v>6.4000000000000001E-2</v>
      </c>
      <c r="D33" s="6">
        <v>2.58</v>
      </c>
    </row>
    <row r="34" spans="1:4" x14ac:dyDescent="0.25">
      <c r="A34" s="6" t="s">
        <v>13</v>
      </c>
      <c r="B34" s="11">
        <f>Formulaire!I52</f>
        <v>7.9000000000000001E-2</v>
      </c>
      <c r="C34" s="11">
        <f>Formulaire!J52</f>
        <v>6.4000000000000001E-2</v>
      </c>
      <c r="D34" s="11">
        <f>Formulaire!K52</f>
        <v>2.58</v>
      </c>
    </row>
    <row r="35" spans="1:4" x14ac:dyDescent="0.25">
      <c r="A35" s="44" t="s">
        <v>63</v>
      </c>
      <c r="D35" s="45"/>
    </row>
    <row r="37" spans="1:4" x14ac:dyDescent="0.25">
      <c r="A37" s="8" t="s">
        <v>5</v>
      </c>
      <c r="B37" s="8" t="s">
        <v>31</v>
      </c>
      <c r="C37" s="8" t="s">
        <v>32</v>
      </c>
      <c r="D37" s="8" t="s">
        <v>34</v>
      </c>
    </row>
    <row r="38" spans="1:4" x14ac:dyDescent="0.25">
      <c r="A38" s="6" t="s">
        <v>21</v>
      </c>
      <c r="B38" s="54">
        <v>6.9000000000000006E-2</v>
      </c>
      <c r="C38" s="6">
        <v>6.4000000000000001E-2</v>
      </c>
      <c r="D38" s="6">
        <v>2.58</v>
      </c>
    </row>
    <row r="40" spans="1:4" x14ac:dyDescent="0.25">
      <c r="A40" s="8" t="s">
        <v>39</v>
      </c>
      <c r="B40" s="8" t="s">
        <v>31</v>
      </c>
      <c r="C40" s="8" t="s">
        <v>32</v>
      </c>
      <c r="D40" s="8" t="s">
        <v>34</v>
      </c>
    </row>
    <row r="41" spans="1:4" x14ac:dyDescent="0.25">
      <c r="A41" s="6" t="s">
        <v>21</v>
      </c>
      <c r="B41" s="6">
        <v>6.4000000000000001E-2</v>
      </c>
      <c r="C41" s="6">
        <v>6.4000000000000001E-2</v>
      </c>
      <c r="D41" s="6">
        <v>2.58</v>
      </c>
    </row>
    <row r="43" spans="1:4" x14ac:dyDescent="0.25">
      <c r="A43" s="8" t="s">
        <v>61</v>
      </c>
      <c r="B43" s="8" t="s">
        <v>31</v>
      </c>
      <c r="C43" s="8" t="s">
        <v>32</v>
      </c>
      <c r="D43" s="8" t="s">
        <v>34</v>
      </c>
    </row>
    <row r="44" spans="1:4" x14ac:dyDescent="0.25">
      <c r="A44" s="2" t="s">
        <v>14</v>
      </c>
      <c r="B44" s="6">
        <f>AVERAGE(B23:B24)</f>
        <v>2.7E-2</v>
      </c>
      <c r="C44" s="6">
        <f>AVERAGE(B23:B24)</f>
        <v>2.7E-2</v>
      </c>
      <c r="D44" s="6">
        <v>0.6</v>
      </c>
    </row>
    <row r="45" spans="1:4" x14ac:dyDescent="0.25">
      <c r="A45" s="2" t="s">
        <v>15</v>
      </c>
      <c r="B45" s="6">
        <v>7.9000000000000001E-2</v>
      </c>
      <c r="C45" s="2">
        <v>6.4000000000000001E-2</v>
      </c>
      <c r="D45" s="2">
        <v>2.58</v>
      </c>
    </row>
    <row r="46" spans="1:4" x14ac:dyDescent="0.25">
      <c r="A46" s="2" t="s">
        <v>16</v>
      </c>
      <c r="B46" s="2">
        <f>AVERAGE(B26:B27)</f>
        <v>0.2495</v>
      </c>
      <c r="C46" s="2">
        <f>AVERAGE(B26:B27)</f>
        <v>0.2495</v>
      </c>
      <c r="D46" s="2">
        <v>1</v>
      </c>
    </row>
    <row r="47" spans="1:4" x14ac:dyDescent="0.25">
      <c r="A47" s="2" t="s">
        <v>17</v>
      </c>
      <c r="B47" s="2">
        <f>B20</f>
        <v>0.32400000000000001</v>
      </c>
      <c r="C47" s="2">
        <f>C20</f>
        <v>0.32400000000000001</v>
      </c>
      <c r="D47" s="2">
        <v>1</v>
      </c>
    </row>
    <row r="49" spans="1:4" x14ac:dyDescent="0.25">
      <c r="A49" s="8" t="s">
        <v>62</v>
      </c>
      <c r="B49" s="8" t="s">
        <v>31</v>
      </c>
      <c r="C49" s="8" t="s">
        <v>32</v>
      </c>
      <c r="D49" s="8" t="s">
        <v>34</v>
      </c>
    </row>
    <row r="50" spans="1:4" x14ac:dyDescent="0.25">
      <c r="A50" s="2" t="s">
        <v>15</v>
      </c>
      <c r="B50" s="6">
        <v>7.9000000000000001E-2</v>
      </c>
      <c r="C50" s="2">
        <v>6.4000000000000001E-2</v>
      </c>
      <c r="D50" s="2">
        <v>2.58</v>
      </c>
    </row>
    <row r="51" spans="1:4" x14ac:dyDescent="0.25">
      <c r="A51" s="44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Formulaire</vt:lpstr>
      <vt:lpstr>Base de données</vt:lpstr>
      <vt:lpstr>Formulaire!Zone_d_impression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sebastien</dc:creator>
  <cp:lastModifiedBy>franc</cp:lastModifiedBy>
  <cp:lastPrinted>2021-09-29T14:26:59Z</cp:lastPrinted>
  <dcterms:created xsi:type="dcterms:W3CDTF">2021-07-05T13:30:34Z</dcterms:created>
  <dcterms:modified xsi:type="dcterms:W3CDTF">2022-02-16T11:15:34Z</dcterms:modified>
</cp:coreProperties>
</file>